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ocha\Desktop\"/>
    </mc:Choice>
  </mc:AlternateContent>
  <xr:revisionPtr revIDLastSave="0" documentId="8_{67BE0421-6B80-45CA-B5E8-04E0DAEF32DF}" xr6:coauthVersionLast="47" xr6:coauthVersionMax="47" xr10:uidLastSave="{00000000-0000-0000-0000-000000000000}"/>
  <bookViews>
    <workbookView xWindow="-120" yWindow="-120" windowWidth="25440" windowHeight="15390" xr2:uid="{1D9AE587-FEE6-49E9-8F86-A6E2DE13E80A}"/>
  </bookViews>
  <sheets>
    <sheet name="Sheet1" sheetId="1" r:id="rId1"/>
  </sheets>
  <definedNames>
    <definedName name="_xlnm.Print_Area" localSheetId="0">Sheet1!$A$28:$C$105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C45" i="1"/>
  <c r="F3" i="1"/>
  <c r="C74" i="1" l="1"/>
  <c r="C18" i="1"/>
  <c r="C34" i="1"/>
  <c r="C94" i="1"/>
  <c r="C90" i="1"/>
  <c r="C68" i="1"/>
  <c r="C87" i="1"/>
  <c r="C11" i="1"/>
  <c r="F4" i="1" l="1"/>
  <c r="G4" i="1" s="1"/>
  <c r="C4" i="1"/>
  <c r="C86" i="1" l="1"/>
  <c r="C67" i="1"/>
  <c r="C33" i="1"/>
  <c r="C28" i="1"/>
  <c r="E31" i="1" s="1"/>
  <c r="C49" i="1"/>
  <c r="C19" i="1"/>
  <c r="C15" i="1"/>
  <c r="C25" i="1" l="1"/>
  <c r="E107" i="1"/>
  <c r="E76" i="1"/>
  <c r="E37" i="1"/>
  <c r="C77" i="1" l="1"/>
  <c r="C84" i="1" s="1"/>
  <c r="E84" i="1" s="1"/>
  <c r="C56" i="1"/>
  <c r="C65" i="1" s="1"/>
  <c r="E65" i="1" s="1"/>
  <c r="C39" i="1"/>
  <c r="C47" i="1" s="1"/>
  <c r="E47" i="1" s="1"/>
  <c r="E26" i="1"/>
  <c r="E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tc={849113F4-59C4-4442-96A3-906FDCA8C484}</author>
    <author>tc={795607C6-1293-4E5F-8FF1-409A4D035921}</author>
    <author>Laura Watts</author>
    <author>Jonathan Goldfield</author>
    <author>tc={93CF920C-4445-4C3F-B9DF-DD2CB65A9429}</author>
  </authors>
  <commentList>
    <comment ref="B11" authorId="0" shapeId="0" xr:uid="{849113F4-59C4-4442-96A3-906FDCA8C484}">
      <text>
        <t>[Threaded comment]
Your version of Excel allows you to read this threaded comment; however, any edits to it will get removed if the file is opened in a newer version of Excel. Learn more: https://go.microsoft.com/fwlink/?linkid=870924
Comment:
    2 Lewis, 430-438 Adams, priority</t>
      </text>
    </comment>
    <comment ref="B15" authorId="1" shapeId="0" xr:uid="{795607C6-1293-4E5F-8FF1-409A4D035921}">
      <text>
        <t>[Threaded comment]
Your version of Excel allows you to read this threaded comment; however, any edits to it will get removed if the file is opened in a newer version of Excel. Learn more: https://go.microsoft.com/fwlink/?linkid=870924
Comment:
    Match existing green to black paint, parging</t>
      </text>
    </comment>
    <comment ref="B21" authorId="2" shapeId="0" xr:uid="{1931065D-A06D-45D5-842B-480022E8872A}">
      <text>
        <r>
          <rPr>
            <b/>
            <sz val="9"/>
            <color indexed="81"/>
            <rFont val="Tahoma"/>
            <family val="2"/>
          </rPr>
          <t>Laura Watts:</t>
        </r>
        <r>
          <rPr>
            <sz val="9"/>
            <color indexed="81"/>
            <rFont val="Tahoma"/>
            <family val="2"/>
          </rPr>
          <t xml:space="preserve">
reduced from $951,000</t>
        </r>
      </text>
    </comment>
    <comment ref="B39" authorId="3" shapeId="0" xr:uid="{CD478D3D-D2B0-4AC0-85ED-B981AB1A3FC6}">
      <text>
        <r>
          <rPr>
            <b/>
            <sz val="9"/>
            <color indexed="81"/>
            <rFont val="Tahoma"/>
            <family val="2"/>
          </rPr>
          <t>Jonathan Goldfield:</t>
        </r>
        <r>
          <rPr>
            <sz val="9"/>
            <color indexed="81"/>
            <rFont val="Tahoma"/>
            <family val="2"/>
          </rPr>
          <t xml:space="preserve">
May include row house and walk ups, see FFY26 new project $401,875 that is part of phase to repair/replace sills &amp; windows.</t>
        </r>
      </text>
    </comment>
    <comment ref="B51" authorId="2" shapeId="0" xr:uid="{53B9F1E5-F695-42C6-A3F5-923E175122D7}">
      <text>
        <r>
          <rPr>
            <b/>
            <sz val="9"/>
            <color indexed="81"/>
            <rFont val="Tahoma"/>
            <family val="2"/>
          </rPr>
          <t>Laura Watts:</t>
        </r>
        <r>
          <rPr>
            <sz val="9"/>
            <color indexed="81"/>
            <rFont val="Tahoma"/>
            <family val="2"/>
          </rPr>
          <t xml:space="preserve">
Reduced by $91,262 to balance budget</t>
        </r>
      </text>
    </comment>
    <comment ref="B58" authorId="2" shapeId="0" xr:uid="{5F419B74-5736-4853-A91B-25C8E7A4C48C}">
      <text>
        <r>
          <rPr>
            <b/>
            <sz val="9"/>
            <color indexed="81"/>
            <rFont val="Tahoma"/>
            <family val="2"/>
          </rPr>
          <t>Laura Watts:</t>
        </r>
        <r>
          <rPr>
            <sz val="9"/>
            <color indexed="81"/>
            <rFont val="Tahoma"/>
            <family val="2"/>
          </rPr>
          <t xml:space="preserve">
reduced 10 units to 6</t>
        </r>
      </text>
    </comment>
    <comment ref="B63" authorId="4" shapeId="0" xr:uid="{93CF920C-4445-4C3F-B9DF-DD2CB65A9429}">
      <text>
        <t>[Threaded comment]
Your version of Excel allows you to read this threaded comment; however, any edits to it will get removed if the file is opened in a newer version of Excel. Learn more: https://go.microsoft.com/fwlink/?linkid=870924
Comment:
    Was FFY2026
Reply:
    Hart Street Asphalt-Concrete-Paving, Parking Lot, Pedestrian paving, Sealcoat (111 Hidreth St.) ~36 parking spots @ $1,261.33 each. Roadway Paving 3.5" thick pavement, 10" thick crushed stone, 24' wide. $138.46/LF ~1,240LF</t>
      </text>
    </comment>
    <comment ref="B71" authorId="2" shapeId="0" xr:uid="{55273C08-F819-4227-B7E4-15EA07F11D17}">
      <text>
        <r>
          <rPr>
            <b/>
            <sz val="9"/>
            <color indexed="81"/>
            <rFont val="Tahoma"/>
            <family val="2"/>
          </rPr>
          <t>Laura Watts:</t>
        </r>
        <r>
          <rPr>
            <sz val="9"/>
            <color indexed="81"/>
            <rFont val="Tahoma"/>
            <family val="2"/>
          </rPr>
          <t xml:space="preserve">
Moved from FY22</t>
        </r>
      </text>
    </comment>
    <comment ref="B78" authorId="2" shapeId="0" xr:uid="{1FA2F7D9-D365-4208-966F-3B6EA29A03DD}">
      <text>
        <r>
          <rPr>
            <b/>
            <sz val="9"/>
            <color indexed="81"/>
            <rFont val="Tahoma"/>
            <family val="2"/>
          </rPr>
          <t>Laura Watts:</t>
        </r>
        <r>
          <rPr>
            <sz val="9"/>
            <color indexed="81"/>
            <rFont val="Tahoma"/>
            <family val="2"/>
          </rPr>
          <t xml:space="preserve">
Reduced by $447,378 to balance budget.  Many units were done during elevator project</t>
        </r>
      </text>
    </comment>
    <comment ref="B91" authorId="3" shapeId="0" xr:uid="{2CE36962-DD2F-4863-9535-32DF91DC5E32}">
      <text>
        <r>
          <rPr>
            <b/>
            <sz val="9"/>
            <color indexed="81"/>
            <rFont val="Tahoma"/>
            <family val="2"/>
          </rPr>
          <t>Jonathan Goldfield:</t>
        </r>
        <r>
          <rPr>
            <sz val="9"/>
            <color indexed="81"/>
            <rFont val="Tahoma"/>
            <family val="2"/>
          </rPr>
          <t xml:space="preserve">
Calculated estimate. Selected 254-262 Adams St. as "subject" large walk-up building. 215 windows. 61 large, 27 medium, 18 small. Calc'd window replacement costs plus window sill&amp;buck repairs based on per MBF at 25% of sill/buck and 100%. Carrying 25% for this estimate of all windows. (RSMeans). Unit price would be $1,869 fully loaded &amp; unweighted average window price (total/215).</t>
        </r>
      </text>
    </comment>
    <comment ref="B92" authorId="2" shapeId="0" xr:uid="{14D74D94-EB89-452C-B12B-44EFC3797546}">
      <text>
        <r>
          <rPr>
            <b/>
            <sz val="9"/>
            <color indexed="81"/>
            <rFont val="Tahoma"/>
            <family val="2"/>
          </rPr>
          <t>Laura Watts:</t>
        </r>
        <r>
          <rPr>
            <sz val="9"/>
            <color indexed="81"/>
            <rFont val="Tahoma"/>
            <family val="2"/>
          </rPr>
          <t xml:space="preserve">
Added 72,633 to balance budget</t>
        </r>
      </text>
    </comment>
    <comment ref="B117" authorId="2" shapeId="0" xr:uid="{5A55DB04-66BD-4FF2-AA24-49AF4877267D}">
      <text>
        <r>
          <rPr>
            <b/>
            <sz val="9"/>
            <color indexed="81"/>
            <rFont val="Tahoma"/>
            <family val="2"/>
          </rPr>
          <t>Laura Watts:</t>
        </r>
        <r>
          <rPr>
            <sz val="9"/>
            <color indexed="81"/>
            <rFont val="Tahoma"/>
            <family val="2"/>
          </rPr>
          <t xml:space="preserve">
Removed from FY22</t>
        </r>
      </text>
    </comment>
    <comment ref="B118" authorId="2" shapeId="0" xr:uid="{FAE21CBF-70EB-40E4-AC12-E23DD990F359}">
      <text>
        <r>
          <rPr>
            <b/>
            <sz val="9"/>
            <color indexed="81"/>
            <rFont val="Tahoma"/>
            <family val="2"/>
          </rPr>
          <t>Laura Watts:</t>
        </r>
        <r>
          <rPr>
            <sz val="9"/>
            <color indexed="81"/>
            <rFont val="Tahoma"/>
            <family val="2"/>
          </rPr>
          <t xml:space="preserve">
removed from FY23, Sarita will work into AMP2 budget</t>
        </r>
      </text>
    </comment>
    <comment ref="B119" authorId="2" shapeId="0" xr:uid="{34C75819-8679-4259-852B-73D8E787F43F}">
      <text>
        <r>
          <rPr>
            <b/>
            <sz val="9"/>
            <color indexed="81"/>
            <rFont val="Tahoma"/>
            <family val="2"/>
          </rPr>
          <t>Laura Watts:</t>
        </r>
        <r>
          <rPr>
            <sz val="9"/>
            <color indexed="81"/>
            <rFont val="Tahoma"/>
            <family val="2"/>
          </rPr>
          <t xml:space="preserve">
removed from FY23</t>
        </r>
      </text>
    </comment>
  </commentList>
</comments>
</file>

<file path=xl/sharedStrings.xml><?xml version="1.0" encoding="utf-8"?>
<sst xmlns="http://schemas.openxmlformats.org/spreadsheetml/2006/main" count="129" uniqueCount="109">
  <si>
    <t>FFY2022</t>
  </si>
  <si>
    <t>FFY2023</t>
  </si>
  <si>
    <t>FFY2024</t>
  </si>
  <si>
    <t>Combined in EPIC</t>
  </si>
  <si>
    <t>ID 0115 NCV Adams St. Roof Replacements/Gable End Repairs/Overhangs/Gutters</t>
  </si>
  <si>
    <t>ID 0112 SCV Unit Asbestos Removal</t>
  </si>
  <si>
    <t>PROJECT NAME</t>
  </si>
  <si>
    <t>Project Estimate</t>
  </si>
  <si>
    <t>LOWELL HOUSING AUTHORITY CAPITAL FUND PROGRAM DRAFT BUDGET</t>
  </si>
  <si>
    <t>FFY22 Grant</t>
  </si>
  <si>
    <t>Delta</t>
  </si>
  <si>
    <t>Project Expenditure Amount (Net=less Operation &amp; Administration Expense)</t>
  </si>
  <si>
    <t>SCV Unit Asbestos Removal</t>
  </si>
  <si>
    <t>EPIC#</t>
  </si>
  <si>
    <t>HPW K&amp;B Modernization - Triplex (3 units) (deferred FFY22)</t>
  </si>
  <si>
    <t>SCV Elevator Upgrades (2) Hydraulic Cars - 198 South St. MA 1-3</t>
  </si>
  <si>
    <t>SCV Elevator Upgrade - 145 Gorham Street (MA 1-3)</t>
  </si>
  <si>
    <t>SCV Unit Asbestos Removal MA 1-3</t>
  </si>
  <si>
    <t>FGM K&amp;B Modernizations Phase 5 (8 units deferred from FFY21) MA 1-11</t>
  </si>
  <si>
    <t>FGM K&amp;B Modernizations Phase 6 (8 units) MA 1-11</t>
  </si>
  <si>
    <t>SCV Interior Finish Upgrades Common Areas (6 buildings - floor replacement)</t>
  </si>
  <si>
    <t>Centralville Gardens Ex. Doors, Window Replacements MA 1-19</t>
  </si>
  <si>
    <t>Centralville Gardens Generator Replacement, 1-19</t>
  </si>
  <si>
    <t>SCV Fire Suppression, Plumbing and Drainage Upgrades</t>
  </si>
  <si>
    <t>SCV Fire Sprinkler Upgrades (1 building)</t>
  </si>
  <si>
    <t xml:space="preserve">SCV Unit Asbestos Removal </t>
  </si>
  <si>
    <t>Fenwick Terrace Roof Replacements/Gable End Repairs/Overhangs/Gutters</t>
  </si>
  <si>
    <t>Suffolk Street Roof Replacements/Overhangs/Gutters</t>
  </si>
  <si>
    <t>SCV Kitchen &amp; Bath Mods</t>
  </si>
  <si>
    <t>AMP1 High Rise Building Stair Well Floor Tread Replacement/Repair</t>
  </si>
  <si>
    <t>Pipe Infrastructure. Heat, water, sewer, gas. AMP1,2,3 or 4 (FAL)</t>
  </si>
  <si>
    <t>Pipe Infrastructure. Heat, water, sewer, gas. AMP 1,2,3 or 4 (FAL)</t>
  </si>
  <si>
    <t>NCV Market Street Retaining Wall &amp; Concrete Stairs</t>
  </si>
  <si>
    <t>SCV Elevator Upgrade - 130 South Street</t>
  </si>
  <si>
    <t>SCV Elevator Upgrade - 174 South Street</t>
  </si>
  <si>
    <t>AMP 4 Interior Finishes Common Areas (1-5, 1-6, 1-11) FAL Carpentry &amp; Paint</t>
  </si>
  <si>
    <t xml:space="preserve">FGH Site Work (6,316 sqft) - Parking </t>
  </si>
  <si>
    <t>Pipe Infrastructure. Heat, water, sewer, gas. AMP1,2,3 or 4. FAL</t>
  </si>
  <si>
    <t>NCV, Fenwick Terrace Interior Stair Drains (CSO/Wastewater Utility)</t>
  </si>
  <si>
    <t>Cut SCV stairway emergency lights. Not capital cost</t>
  </si>
  <si>
    <t>NCV Window Frame, Sills, Bucks &amp; Panning Repair/Replacement, Abatement (Walk Ups)</t>
  </si>
  <si>
    <t>SCV Reduced Pressure Zone (RPZ) Backflow Preventors</t>
  </si>
  <si>
    <t>SCV Roof Replacement EPDM, ~6,000SF, elevator penthouse cladding (ACM encapsulation)</t>
  </si>
  <si>
    <t>Radon testing?</t>
  </si>
  <si>
    <t>SCV Electrical Redistribution Phase 3-Apartment branch circuit, fire alarm upgrades (multuple phases. Est. $19K per apartment)</t>
  </si>
  <si>
    <t>AMP4 All Buildings (4) RPZ Backflow Preventers</t>
  </si>
  <si>
    <t>AMP4 Centralville Gardens &amp; Francis Gatehouse Carpet Removal, LVT Tile (FAL)</t>
  </si>
  <si>
    <t>Centralville Gardens K&amp;B mods?</t>
  </si>
  <si>
    <t>AMP4 Centralville Gardens Drive and Parking Repaving, Striping</t>
  </si>
  <si>
    <t>AMP4 Centralville Gardens Emergency Generator (100kW +/-)</t>
  </si>
  <si>
    <t>AMP4 Camera Upgrades, Centralville Gardens,Francis Gatehouse, Belvidere Heights</t>
  </si>
  <si>
    <t>SCV Camera upgrades?</t>
  </si>
  <si>
    <t>AMP4 Belvidere Heights: Fayette Street parking lot water main replacement</t>
  </si>
  <si>
    <t>We should prioritize which developments in each phase.</t>
  </si>
  <si>
    <t>#122 Combined for EPIC. Separated for ER purposes.</t>
  </si>
  <si>
    <t>#122 combined</t>
  </si>
  <si>
    <t>over (under)</t>
  </si>
  <si>
    <t>ID 0113 NCV Hancock, Garin &amp; Common Roof Replacements,Overhangs,Gutters</t>
  </si>
  <si>
    <t>NCV Lewis, O'Brien, Conlon Roof Replacements/Overhangs/Gutters (MA1-1)</t>
  </si>
  <si>
    <t>AMP 4 Buidlings Fire Suppression-Sprinkler Upgrades (MA 1-5,1-11,1-19)</t>
  </si>
  <si>
    <t>MA1-6 is done.</t>
  </si>
  <si>
    <t>NCV Windows for buildings with new roofs &amp; envelope repairs</t>
  </si>
  <si>
    <t>HPW Site Improvements-runoff/drainage at 580 Chelmsford rear slope</t>
  </si>
  <si>
    <t>Pipe Infrastructure. Heat, water, sewer, gas. AMP 4 (FAL)</t>
  </si>
  <si>
    <t>Mercier Center Exterior Rehab MA 1-1 (FAL)</t>
  </si>
  <si>
    <t>Colwell Ave Paving, Parking Lot 18,000 SF (MA 1-12 AMP2) (FAL)</t>
  </si>
  <si>
    <t>NCV Window Replacements (Row Houses)(FAL Painting)</t>
  </si>
  <si>
    <t>Remaining NCV Windows coordinated with roof replacements</t>
  </si>
  <si>
    <t>SCV Roof Replacement EPDM (AMP3 227 Gorham)</t>
  </si>
  <si>
    <t>SCV Elevator Upgrades (183 Gorham) (AMP3)</t>
  </si>
  <si>
    <t xml:space="preserve">Highland Pkwy Site Upgrades (MA 1-2) </t>
  </si>
  <si>
    <t>Belvidere Heights (1-5) CVT Water - Fire - Sprinkler Main Repairs</t>
  </si>
  <si>
    <t>Belvidere Heights (1-5) CVT Water - Fire - Sprinkler Main Repairs (OPS?)</t>
  </si>
  <si>
    <t>(replaced by electrical reditrib at AMP2)</t>
  </si>
  <si>
    <t>Electrical Redistribution Highland Pkwy Phase 2 (See EPIC #67)</t>
  </si>
  <si>
    <t>NCV Pipe Infrastructure. Heat, water, sewer, gas. Chase repairs (MA 1-1)  (FAL)</t>
  </si>
  <si>
    <t>Centralville Gardens Paving &amp; Striping</t>
  </si>
  <si>
    <t>SCV Hallways/Laundry/Common Area Interior Finishes (FAL)</t>
  </si>
  <si>
    <t>SCV Emergency Exit/Basement Doors Replacement, light/motion sensors in stairwells (security lighting)</t>
  </si>
  <si>
    <t>Faulker Window Replacements</t>
  </si>
  <si>
    <t>NCV Unit Renovations  (FAL)</t>
  </si>
  <si>
    <t>NCV, Walk-ups (AMP1) Repair/Replace Interior Steel Stairs</t>
  </si>
  <si>
    <t>HPW Storm Door Replacements, Modernized Modernized K&amp;B units MA 1-2</t>
  </si>
  <si>
    <t>Faulker Exterior Plywood &amp; PVC siding repairs (7) Buildings MA 1-4 (FAL)</t>
  </si>
  <si>
    <t>CVT Courtyard site and accessibility upgrades.</t>
  </si>
  <si>
    <t>AMP3 Hazardous Material Testing &amp; Mitigation (MA1-4, Faulkner radon)</t>
  </si>
  <si>
    <t>HPW K&amp;B Modernization (~12 units) Phase 8</t>
  </si>
  <si>
    <t>Operation Expenses 20%=$1,230,576  Administration Expenses 10%=$615,288</t>
  </si>
  <si>
    <t>Elevator Code Compliance Upgrades, Fire Call Systems (AMP 3)</t>
  </si>
  <si>
    <t>Elevator Code Compliance Upgrades, Fire Call Systems (AMP 4)</t>
  </si>
  <si>
    <r>
      <t xml:space="preserve">Grant # MA01P00150122                                              </t>
    </r>
    <r>
      <rPr>
        <b/>
        <sz val="11"/>
        <color theme="1"/>
        <rFont val="Calibri"/>
        <family val="2"/>
        <scheme val="minor"/>
      </rPr>
      <t xml:space="preserve"> Total FFY22 Grant Amount:</t>
    </r>
  </si>
  <si>
    <t>FFY2023-2027</t>
  </si>
  <si>
    <t>AMP 3 Electrical Redistribution Change Orders</t>
  </si>
  <si>
    <t xml:space="preserve">AMP 1 Electrical, Mechanical and Fire Alarm Replacement </t>
  </si>
  <si>
    <t>FFY2026 (Roofs and Elevators prioritized)</t>
  </si>
  <si>
    <t>FFY2025 (Roofs and Elevators prioritized)</t>
  </si>
  <si>
    <t>FFY2027 (Roofs and Elevators prioritized)</t>
  </si>
  <si>
    <t xml:space="preserve"> HPW K&amp;B Modernization Phase 7 (~6 units)</t>
  </si>
  <si>
    <t>HPW Kitchen/Bath Modernization Phase 6  ~6 Units  (MA 1-2)</t>
  </si>
  <si>
    <t xml:space="preserve">FFY2028 &amp; Beyond… </t>
  </si>
  <si>
    <t>FFY23 Grant</t>
  </si>
  <si>
    <t>We do not need this</t>
  </si>
  <si>
    <t>SCV Elevator Upgrades -65 Summer St.</t>
  </si>
  <si>
    <t>CVT cost we may move projects back up to FY23.</t>
  </si>
  <si>
    <t>May take 200K for AMP 2 cameras.  May need some for AMP 3 CO's or AMP 2 Colwell Paving</t>
  </si>
  <si>
    <t>City View Towers Equipment Replacement: Flood</t>
  </si>
  <si>
    <t>FFY2021 (Added Project 4/30/2023)</t>
  </si>
  <si>
    <t>Electrification of units; replacing gas stoves &amp; appliances, electrical distribution and electric load panels. Designer services. FAL.</t>
  </si>
  <si>
    <t>AMP3/Faulkner Street Apartments. Electrification of units; replacing gas stoves &amp; appliances, electrical distribution and electric load panels. Designer services. FAL.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</si>
</sst>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[Red]\(&quot;$&quot;#,##0\)"/>
    <numFmt numFmtId="165" formatCode="&quot;$&quot;#,##0.00_);[Red]\(&quot;$&quot;#,##0.00\)"/>
    <numFmt numFmtId="166" formatCode="&quot;$&quot;#,##0"/>
    <numFmt numFmtId="167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363636"/>
      <name val="Segoe UI"/>
      <family val="2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name val="Segoe UI"/>
      <family val="2"/>
    </font>
    <font>
      <sz val="11"/>
      <color rgb="FF363636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9"/>
      <name val="Segoe UI"/>
      <family val="2"/>
    </font>
    <font>
      <sz val="9"/>
      <color rgb="FF363636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E1E3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 style="thin">
        <color rgb="FFB1BBCC"/>
      </left>
      <right style="thin">
        <color rgb="FFB1BBCC"/>
      </right>
      <top/>
      <bottom style="thin">
        <color rgb="FFB1BBCC"/>
      </bottom>
      <diagonal/>
    </border>
    <border>
      <left/>
      <right/>
      <top style="thin">
        <color rgb="FFB1BBCC"/>
      </top>
      <bottom style="thin">
        <color indexed="64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B1BBCC"/>
      </right>
      <top/>
      <bottom/>
      <diagonal/>
    </border>
    <border>
      <left style="thin">
        <color rgb="FFB1BBCC"/>
      </left>
      <right style="thin">
        <color rgb="FFB1BBCC"/>
      </right>
      <top/>
      <bottom/>
      <diagonal/>
    </border>
    <border>
      <left style="thin">
        <color rgb="FFB1BBCC"/>
      </left>
      <right/>
      <top style="thin">
        <color rgb="FFB1BBCC"/>
      </top>
      <bottom style="thin">
        <color rgb="FFB1BBCC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1">
    <xf numFmtId="0" fontId="0" fillId="0" borderId="0" xfId="0"/>
    <xf numFmtId="165" fontId="0" fillId="0" borderId="0" xfId="0" applyNumberFormat="1"/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5" borderId="0" xfId="0" applyFill="1"/>
    <xf numFmtId="0" fontId="4" fillId="0" borderId="1" xfId="0" applyFont="1" applyBorder="1" applyAlignment="1">
      <alignment vertical="center" wrapText="1"/>
    </xf>
    <xf numFmtId="9" fontId="0" fillId="0" borderId="0" xfId="1" applyFont="1"/>
    <xf numFmtId="164" fontId="0" fillId="0" borderId="0" xfId="0" applyNumberFormat="1"/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64" fontId="8" fillId="4" borderId="2" xfId="0" applyNumberFormat="1" applyFont="1" applyFill="1" applyBorder="1" applyAlignment="1">
      <alignment horizontal="right" vertical="center" wrapText="1"/>
    </xf>
    <xf numFmtId="164" fontId="0" fillId="0" borderId="3" xfId="0" applyNumberFormat="1" applyBorder="1"/>
    <xf numFmtId="0" fontId="9" fillId="0" borderId="0" xfId="0" applyFont="1"/>
    <xf numFmtId="166" fontId="9" fillId="0" borderId="0" xfId="0" applyNumberFormat="1" applyFont="1"/>
    <xf numFmtId="166" fontId="10" fillId="0" borderId="0" xfId="0" applyNumberFormat="1" applyFont="1"/>
    <xf numFmtId="9" fontId="10" fillId="0" borderId="0" xfId="1" applyFont="1"/>
    <xf numFmtId="0" fontId="9" fillId="0" borderId="0" xfId="0" applyFont="1" applyAlignment="1">
      <alignment horizontal="center"/>
    </xf>
    <xf numFmtId="164" fontId="3" fillId="4" borderId="2" xfId="0" applyNumberFormat="1" applyFont="1" applyFill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167" fontId="12" fillId="0" borderId="1" xfId="0" applyNumberFormat="1" applyFont="1" applyBorder="1" applyAlignment="1">
      <alignment vertical="center" wrapText="1"/>
    </xf>
    <xf numFmtId="164" fontId="13" fillId="0" borderId="0" xfId="0" applyNumberFormat="1" applyFont="1"/>
    <xf numFmtId="0" fontId="1" fillId="0" borderId="4" xfId="0" applyFont="1" applyBorder="1" applyAlignment="1">
      <alignment vertical="center" wrapText="1"/>
    </xf>
    <xf numFmtId="166" fontId="6" fillId="0" borderId="0" xfId="0" applyNumberFormat="1" applyFont="1"/>
    <xf numFmtId="166" fontId="12" fillId="0" borderId="1" xfId="0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0" fontId="0" fillId="0" borderId="5" xfId="0" applyBorder="1"/>
    <xf numFmtId="165" fontId="0" fillId="0" borderId="5" xfId="0" applyNumberFormat="1" applyBorder="1" applyAlignment="1">
      <alignment horizontal="left"/>
    </xf>
    <xf numFmtId="164" fontId="6" fillId="0" borderId="0" xfId="0" applyNumberFormat="1" applyFont="1"/>
    <xf numFmtId="164" fontId="4" fillId="3" borderId="1" xfId="0" applyNumberFormat="1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vertical="center" wrapText="1"/>
    </xf>
    <xf numFmtId="166" fontId="16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3" borderId="4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6" fillId="5" borderId="0" xfId="0" applyFont="1" applyFill="1" applyAlignment="1">
      <alignment horizontal="center"/>
    </xf>
    <xf numFmtId="0" fontId="2" fillId="5" borderId="1" xfId="0" applyFont="1" applyFill="1" applyBorder="1" applyAlignment="1">
      <alignment vertical="center" wrapText="1"/>
    </xf>
    <xf numFmtId="164" fontId="3" fillId="5" borderId="2" xfId="0" applyNumberFormat="1" applyFont="1" applyFill="1" applyBorder="1" applyAlignment="1">
      <alignment horizontal="right" vertical="center" wrapText="1"/>
    </xf>
    <xf numFmtId="0" fontId="0" fillId="5" borderId="0" xfId="0" applyFill="1" applyAlignment="1">
      <alignment vertical="center"/>
    </xf>
    <xf numFmtId="0" fontId="4" fillId="5" borderId="1" xfId="0" applyFont="1" applyFill="1" applyBorder="1" applyAlignment="1">
      <alignment vertical="center" wrapText="1"/>
    </xf>
    <xf numFmtId="166" fontId="12" fillId="5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166" fontId="1" fillId="5" borderId="1" xfId="0" applyNumberFormat="1" applyFont="1" applyFill="1" applyBorder="1" applyAlignment="1">
      <alignment horizontal="right" vertical="center" wrapText="1"/>
    </xf>
    <xf numFmtId="0" fontId="13" fillId="5" borderId="0" xfId="0" applyFont="1" applyFill="1" applyAlignment="1">
      <alignment vertical="center"/>
    </xf>
    <xf numFmtId="0" fontId="17" fillId="5" borderId="1" xfId="0" applyFont="1" applyFill="1" applyBorder="1" applyAlignment="1">
      <alignment vertical="center" wrapText="1"/>
    </xf>
    <xf numFmtId="166" fontId="17" fillId="5" borderId="1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vertical="center" wrapText="1"/>
    </xf>
    <xf numFmtId="166" fontId="1" fillId="5" borderId="2" xfId="0" applyNumberFormat="1" applyFont="1" applyFill="1" applyBorder="1" applyAlignment="1">
      <alignment horizontal="right" vertical="center" wrapText="1"/>
    </xf>
    <xf numFmtId="164" fontId="2" fillId="5" borderId="2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0" fontId="6" fillId="5" borderId="0" xfId="0" applyFont="1" applyFill="1"/>
    <xf numFmtId="0" fontId="18" fillId="4" borderId="1" xfId="0" applyFont="1" applyFill="1" applyBorder="1" applyAlignment="1">
      <alignment vertical="center" wrapText="1"/>
    </xf>
    <xf numFmtId="164" fontId="19" fillId="4" borderId="2" xfId="0" applyNumberFormat="1" applyFont="1" applyFill="1" applyBorder="1" applyAlignment="1">
      <alignment vertical="center" wrapText="1"/>
    </xf>
    <xf numFmtId="0" fontId="11" fillId="5" borderId="8" xfId="0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4" fillId="0" borderId="8" xfId="0" applyFont="1" applyBorder="1" applyAlignment="1">
      <alignment vertical="center" wrapText="1"/>
    </xf>
    <xf numFmtId="166" fontId="12" fillId="0" borderId="0" xfId="0" applyNumberFormat="1" applyFont="1" applyAlignment="1">
      <alignment vertical="center" wrapText="1"/>
    </xf>
    <xf numFmtId="0" fontId="18" fillId="0" borderId="1" xfId="0" applyFont="1" applyBorder="1" applyAlignment="1">
      <alignment vertical="center" wrapText="1"/>
    </xf>
    <xf numFmtId="164" fontId="19" fillId="0" borderId="2" xfId="0" applyNumberFormat="1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onathan Goldfield" id="{FAC7868D-1C18-4380-AE75-03F1DC7F62CF}" userId="S::jgoldfield@lhma.org::404041ba-0561-4163-9dcd-b657187db90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1" dT="2022-06-01T17:12:23.60" personId="{FAC7868D-1C18-4380-AE75-03F1DC7F62CF}" id="{849113F4-59C4-4442-96A3-906FDCA8C484}">
    <text>2 Lewis, 430-438 Adams, priority</text>
  </threadedComment>
  <threadedComment ref="B15" dT="2022-06-01T17:24:35.97" personId="{FAC7868D-1C18-4380-AE75-03F1DC7F62CF}" id="{795607C6-1293-4E5F-8FF1-409A4D035921}">
    <text>Match existing green to black paint, parging</text>
  </threadedComment>
  <threadedComment ref="B63" dT="2022-06-01T14:50:15.34" personId="{FAC7868D-1C18-4380-AE75-03F1DC7F62CF}" id="{93CF920C-4445-4C3F-B9DF-DD2CB65A9429}">
    <text>Was FFY2026</text>
  </threadedComment>
  <threadedComment ref="B63" dT="2022-06-01T15:13:05.22" personId="{FAC7868D-1C18-4380-AE75-03F1DC7F62CF}" id="{F833560E-D5B4-413E-BE60-0B12462C2EDD}" parentId="{93CF920C-4445-4C3F-B9DF-DD2CB65A9429}">
    <text>Hart Street Asphalt-Concrete-Paving, Parking Lot, Pedestrian paving, Sealcoat (111 Hidreth St.) ~36 parking spots @ $1,261.33 each. Roadway Paving 3.5" thick pavement, 10" thick crushed stone, 24' wide. $138.46/LF ~1,240LF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25374-351C-44B3-816F-E1C9AA4DD59E}">
  <sheetPr>
    <pageSetUpPr fitToPage="1"/>
  </sheetPr>
  <dimension ref="A2:G121"/>
  <sheetViews>
    <sheetView tabSelected="1" view="pageLayout" zoomScaleNormal="130" zoomScaleSheetLayoutView="100" workbookViewId="0">
      <selection activeCell="B100" sqref="B100"/>
    </sheetView>
  </sheetViews>
  <sheetFormatPr defaultRowHeight="15" x14ac:dyDescent="0.25"/>
  <cols>
    <col min="1" max="1" width="5.42578125" customWidth="1"/>
    <col min="2" max="2" width="65.42578125" customWidth="1"/>
    <col min="3" max="3" width="16.42578125" customWidth="1"/>
    <col min="4" max="4" width="2.140625" style="5" customWidth="1"/>
    <col min="5" max="5" width="16.5703125" bestFit="1" customWidth="1"/>
    <col min="6" max="6" width="12.140625" bestFit="1" customWidth="1"/>
  </cols>
  <sheetData>
    <row r="2" spans="1:7" x14ac:dyDescent="0.25">
      <c r="B2" s="9" t="s">
        <v>8</v>
      </c>
      <c r="C2" s="9" t="s">
        <v>91</v>
      </c>
      <c r="E2" s="15" t="s">
        <v>9</v>
      </c>
      <c r="F2" s="16">
        <v>6152879</v>
      </c>
      <c r="G2" s="15"/>
    </row>
    <row r="3" spans="1:7" x14ac:dyDescent="0.25">
      <c r="B3" s="38" t="s">
        <v>90</v>
      </c>
      <c r="C3" s="34">
        <v>6256640</v>
      </c>
      <c r="E3" s="15" t="s">
        <v>100</v>
      </c>
      <c r="F3" s="16">
        <f>C3</f>
        <v>6256640</v>
      </c>
      <c r="G3" s="15"/>
    </row>
    <row r="4" spans="1:7" x14ac:dyDescent="0.25">
      <c r="B4" s="10" t="s">
        <v>11</v>
      </c>
      <c r="C4" s="8">
        <f>C3*0.7</f>
        <v>4379648</v>
      </c>
      <c r="E4" s="15" t="s">
        <v>10</v>
      </c>
      <c r="F4" s="17">
        <f>(F3-F2)</f>
        <v>103761</v>
      </c>
      <c r="G4" s="18">
        <f>F4/F2</f>
        <v>1.6863812858988452E-2</v>
      </c>
    </row>
    <row r="5" spans="1:7" x14ac:dyDescent="0.25">
      <c r="B5" s="19" t="s">
        <v>87</v>
      </c>
    </row>
    <row r="6" spans="1:7" x14ac:dyDescent="0.25">
      <c r="A6" s="62" t="s">
        <v>13</v>
      </c>
      <c r="B6" s="65" t="s">
        <v>106</v>
      </c>
      <c r="C6" s="66"/>
    </row>
    <row r="7" spans="1:7" ht="24" x14ac:dyDescent="0.25">
      <c r="A7" s="5">
        <v>129</v>
      </c>
      <c r="B7" s="63" t="s">
        <v>107</v>
      </c>
      <c r="C7" s="64">
        <v>134373</v>
      </c>
    </row>
    <row r="9" spans="1:7" x14ac:dyDescent="0.25">
      <c r="A9" s="5"/>
      <c r="B9" s="43" t="s">
        <v>6</v>
      </c>
      <c r="C9" s="44" t="s">
        <v>7</v>
      </c>
    </row>
    <row r="10" spans="1:7" ht="15.75" x14ac:dyDescent="0.25">
      <c r="A10" s="45" t="s">
        <v>13</v>
      </c>
      <c r="B10" s="46" t="s">
        <v>0</v>
      </c>
      <c r="C10" s="47">
        <v>4307015</v>
      </c>
    </row>
    <row r="11" spans="1:7" ht="30" x14ac:dyDescent="0.25">
      <c r="A11" s="48">
        <v>130</v>
      </c>
      <c r="B11" s="49" t="s">
        <v>75</v>
      </c>
      <c r="C11" s="50">
        <f>250000+1489</f>
        <v>251489</v>
      </c>
      <c r="E11" t="s">
        <v>53</v>
      </c>
    </row>
    <row r="12" spans="1:7" x14ac:dyDescent="0.25">
      <c r="A12" s="48">
        <v>111</v>
      </c>
      <c r="B12" s="51" t="s">
        <v>17</v>
      </c>
      <c r="C12" s="52">
        <v>80000</v>
      </c>
      <c r="F12" s="7"/>
    </row>
    <row r="13" spans="1:7" ht="30" x14ac:dyDescent="0.25">
      <c r="A13" s="53">
        <v>53</v>
      </c>
      <c r="B13" s="54" t="s">
        <v>18</v>
      </c>
      <c r="C13" s="55">
        <v>0</v>
      </c>
      <c r="F13" s="7"/>
    </row>
    <row r="14" spans="1:7" x14ac:dyDescent="0.25">
      <c r="A14" s="53">
        <v>129</v>
      </c>
      <c r="B14" s="54" t="s">
        <v>19</v>
      </c>
      <c r="C14" s="55">
        <v>0</v>
      </c>
      <c r="F14" s="7"/>
    </row>
    <row r="15" spans="1:7" x14ac:dyDescent="0.25">
      <c r="A15" s="48">
        <v>117</v>
      </c>
      <c r="B15" s="51" t="s">
        <v>64</v>
      </c>
      <c r="C15" s="52">
        <f>50000</f>
        <v>50000</v>
      </c>
      <c r="F15" s="7"/>
    </row>
    <row r="16" spans="1:7" ht="30" x14ac:dyDescent="0.25">
      <c r="A16" s="48">
        <v>51</v>
      </c>
      <c r="B16" s="51" t="s">
        <v>83</v>
      </c>
      <c r="C16" s="52">
        <v>57500</v>
      </c>
      <c r="E16" s="7" t="s">
        <v>101</v>
      </c>
    </row>
    <row r="17" spans="1:6" ht="17.45" customHeight="1" x14ac:dyDescent="0.25">
      <c r="A17" s="48">
        <v>84</v>
      </c>
      <c r="B17" s="51" t="s">
        <v>15</v>
      </c>
      <c r="C17" s="52">
        <v>808500</v>
      </c>
    </row>
    <row r="18" spans="1:6" ht="15.75" x14ac:dyDescent="0.25">
      <c r="A18" s="48">
        <v>128</v>
      </c>
      <c r="B18" s="51" t="s">
        <v>84</v>
      </c>
      <c r="C18" s="52">
        <f>105280+125000</f>
        <v>230280</v>
      </c>
      <c r="E18" s="60"/>
    </row>
    <row r="19" spans="1:6" ht="15.75" x14ac:dyDescent="0.25">
      <c r="A19" s="48">
        <v>92</v>
      </c>
      <c r="B19" s="51" t="s">
        <v>16</v>
      </c>
      <c r="C19" s="52">
        <f>691616.15</f>
        <v>691616.15</v>
      </c>
      <c r="E19" s="60"/>
    </row>
    <row r="20" spans="1:6" x14ac:dyDescent="0.25">
      <c r="A20" s="48">
        <v>83</v>
      </c>
      <c r="B20" s="51" t="s">
        <v>65</v>
      </c>
      <c r="C20" s="52">
        <v>146607.82</v>
      </c>
      <c r="E20" s="8"/>
    </row>
    <row r="21" spans="1:6" x14ac:dyDescent="0.25">
      <c r="A21" s="53">
        <v>48</v>
      </c>
      <c r="B21" s="54" t="s">
        <v>98</v>
      </c>
      <c r="C21" s="55">
        <v>451000</v>
      </c>
      <c r="E21" s="8" t="s">
        <v>104</v>
      </c>
    </row>
    <row r="22" spans="1:6" x14ac:dyDescent="0.25">
      <c r="A22" s="48"/>
      <c r="B22" s="56" t="s">
        <v>92</v>
      </c>
      <c r="C22" s="57">
        <v>500000</v>
      </c>
      <c r="E22" s="8"/>
    </row>
    <row r="23" spans="1:6" x14ac:dyDescent="0.25">
      <c r="A23" s="48"/>
      <c r="B23" s="56" t="s">
        <v>93</v>
      </c>
      <c r="C23" s="57">
        <v>1040022</v>
      </c>
      <c r="E23" s="8"/>
    </row>
    <row r="24" spans="1:6" x14ac:dyDescent="0.25">
      <c r="A24" s="48"/>
      <c r="B24" s="56"/>
      <c r="C24" s="57"/>
      <c r="E24" s="8"/>
    </row>
    <row r="25" spans="1:6" ht="15.75" x14ac:dyDescent="0.25">
      <c r="A25" s="48"/>
      <c r="B25" s="56"/>
      <c r="C25" s="47">
        <f>SUM(C11:C23)</f>
        <v>4307014.97</v>
      </c>
      <c r="E25" s="13">
        <v>4307015</v>
      </c>
    </row>
    <row r="26" spans="1:6" x14ac:dyDescent="0.25">
      <c r="A26" s="48"/>
      <c r="B26" s="51"/>
      <c r="C26" s="58"/>
      <c r="E26" s="14">
        <f>C25</f>
        <v>4307014.97</v>
      </c>
    </row>
    <row r="27" spans="1:6" x14ac:dyDescent="0.25">
      <c r="A27" s="12"/>
      <c r="C27" s="21"/>
      <c r="E27" s="27">
        <f>SUM(E25-E26)</f>
        <v>3.0000000260770321E-2</v>
      </c>
      <c r="F27" t="s">
        <v>56</v>
      </c>
    </row>
    <row r="28" spans="1:6" ht="15.75" x14ac:dyDescent="0.25">
      <c r="A28" s="25" t="s">
        <v>13</v>
      </c>
      <c r="B28" s="11" t="s">
        <v>1</v>
      </c>
      <c r="C28" s="20">
        <f>C4</f>
        <v>4379648</v>
      </c>
    </row>
    <row r="29" spans="1:6" x14ac:dyDescent="0.25">
      <c r="A29" s="12"/>
      <c r="B29" s="6" t="s">
        <v>105</v>
      </c>
      <c r="C29" s="30">
        <v>4379648</v>
      </c>
      <c r="E29" t="s">
        <v>103</v>
      </c>
    </row>
    <row r="30" spans="1:6" ht="7.7" customHeight="1" x14ac:dyDescent="0.25">
      <c r="A30" s="12"/>
      <c r="B30" s="6"/>
      <c r="C30" s="30"/>
    </row>
    <row r="31" spans="1:6" x14ac:dyDescent="0.25">
      <c r="A31" s="12"/>
      <c r="B31" s="3"/>
      <c r="C31" s="21">
        <f>SUM(C29:C29)</f>
        <v>4379648</v>
      </c>
      <c r="E31" s="27">
        <f>C28-C31</f>
        <v>0</v>
      </c>
      <c r="F31" t="s">
        <v>56</v>
      </c>
    </row>
    <row r="32" spans="1:6" x14ac:dyDescent="0.25">
      <c r="A32" s="25"/>
      <c r="B32" s="6"/>
      <c r="C32" s="30"/>
    </row>
    <row r="33" spans="1:6" ht="15.75" x14ac:dyDescent="0.25">
      <c r="A33" s="25" t="s">
        <v>13</v>
      </c>
      <c r="B33" s="11" t="s">
        <v>2</v>
      </c>
      <c r="C33" s="20">
        <f>C4</f>
        <v>4379648</v>
      </c>
    </row>
    <row r="34" spans="1:6" x14ac:dyDescent="0.25">
      <c r="A34" s="12">
        <v>131</v>
      </c>
      <c r="B34" s="6" t="s">
        <v>37</v>
      </c>
      <c r="C34" s="30">
        <f>250000+41554</f>
        <v>291554</v>
      </c>
      <c r="E34" t="s">
        <v>53</v>
      </c>
    </row>
    <row r="35" spans="1:6" ht="12.95" customHeight="1" x14ac:dyDescent="0.25">
      <c r="A35" s="12">
        <v>112</v>
      </c>
      <c r="B35" s="4" t="s">
        <v>5</v>
      </c>
      <c r="C35" s="31">
        <v>80000</v>
      </c>
    </row>
    <row r="36" spans="1:6" ht="25.35" customHeight="1" x14ac:dyDescent="0.25">
      <c r="A36" s="12">
        <v>113</v>
      </c>
      <c r="B36" s="4" t="s">
        <v>57</v>
      </c>
      <c r="C36" s="31">
        <v>432000</v>
      </c>
    </row>
    <row r="37" spans="1:6" ht="30" x14ac:dyDescent="0.25">
      <c r="A37" s="12">
        <v>113</v>
      </c>
      <c r="B37" s="4" t="s">
        <v>58</v>
      </c>
      <c r="C37" s="31">
        <v>450000</v>
      </c>
      <c r="E37" s="1">
        <f>C36+C37</f>
        <v>882000</v>
      </c>
      <c r="F37" t="s">
        <v>3</v>
      </c>
    </row>
    <row r="38" spans="1:6" ht="30" x14ac:dyDescent="0.25">
      <c r="A38" s="12">
        <v>55</v>
      </c>
      <c r="B38" s="4" t="s">
        <v>59</v>
      </c>
      <c r="C38" s="31">
        <v>63442</v>
      </c>
      <c r="E38" t="s">
        <v>60</v>
      </c>
    </row>
    <row r="39" spans="1:6" x14ac:dyDescent="0.25">
      <c r="A39" s="12">
        <v>65</v>
      </c>
      <c r="B39" s="4" t="s">
        <v>66</v>
      </c>
      <c r="C39" s="31">
        <f>541268.32-101683.27</f>
        <v>439585.04999999993</v>
      </c>
    </row>
    <row r="40" spans="1:6" x14ac:dyDescent="0.25">
      <c r="A40" s="12">
        <v>50</v>
      </c>
      <c r="B40" s="2" t="s">
        <v>68</v>
      </c>
      <c r="C40" s="31">
        <v>368930.95</v>
      </c>
    </row>
    <row r="41" spans="1:6" x14ac:dyDescent="0.25">
      <c r="A41" s="12">
        <v>93</v>
      </c>
      <c r="B41" s="2" t="s">
        <v>69</v>
      </c>
      <c r="C41" s="31">
        <v>737500</v>
      </c>
    </row>
    <row r="42" spans="1:6" x14ac:dyDescent="0.25">
      <c r="A42" s="12">
        <v>21</v>
      </c>
      <c r="B42" s="2" t="s">
        <v>70</v>
      </c>
      <c r="C42" s="31">
        <v>62500</v>
      </c>
    </row>
    <row r="43" spans="1:6" x14ac:dyDescent="0.25">
      <c r="A43" s="12">
        <v>58</v>
      </c>
      <c r="B43" s="2" t="s">
        <v>21</v>
      </c>
      <c r="C43" s="31">
        <v>250000</v>
      </c>
    </row>
    <row r="44" spans="1:6" ht="15.75" x14ac:dyDescent="0.25">
      <c r="A44" s="12">
        <v>73</v>
      </c>
      <c r="B44" s="2" t="s">
        <v>22</v>
      </c>
      <c r="C44" s="31">
        <v>156250</v>
      </c>
      <c r="E44" s="61"/>
    </row>
    <row r="45" spans="1:6" x14ac:dyDescent="0.25">
      <c r="A45" s="12"/>
      <c r="B45" s="4" t="s">
        <v>74</v>
      </c>
      <c r="C45" s="31">
        <f>822886+100000+125000</f>
        <v>1047886</v>
      </c>
      <c r="E45" s="8"/>
    </row>
    <row r="46" spans="1:6" ht="7.7" customHeight="1" x14ac:dyDescent="0.25">
      <c r="A46" s="12"/>
      <c r="B46" s="6"/>
      <c r="C46" s="30"/>
    </row>
    <row r="47" spans="1:6" x14ac:dyDescent="0.25">
      <c r="A47" s="12"/>
      <c r="B47" s="3"/>
      <c r="C47" s="21">
        <f>SUM(C34:C45)</f>
        <v>4379648</v>
      </c>
      <c r="E47" s="27">
        <f>C33-C47</f>
        <v>0</v>
      </c>
      <c r="F47" t="s">
        <v>56</v>
      </c>
    </row>
    <row r="48" spans="1:6" x14ac:dyDescent="0.25">
      <c r="A48" s="12"/>
      <c r="B48" s="3"/>
      <c r="C48" s="21"/>
      <c r="E48" s="27"/>
    </row>
    <row r="49" spans="1:6" ht="15.75" x14ac:dyDescent="0.25">
      <c r="A49" s="25" t="s">
        <v>13</v>
      </c>
      <c r="B49" s="11" t="s">
        <v>95</v>
      </c>
      <c r="C49" s="20">
        <f>C4</f>
        <v>4379648</v>
      </c>
    </row>
    <row r="50" spans="1:6" ht="30" x14ac:dyDescent="0.25">
      <c r="A50" s="12">
        <v>53</v>
      </c>
      <c r="B50" s="4" t="s">
        <v>18</v>
      </c>
      <c r="C50" s="31">
        <v>520011.15</v>
      </c>
      <c r="F50" s="7"/>
    </row>
    <row r="51" spans="1:6" x14ac:dyDescent="0.25">
      <c r="A51" s="12">
        <v>135</v>
      </c>
      <c r="B51" s="6" t="s">
        <v>30</v>
      </c>
      <c r="C51" s="26">
        <v>395916</v>
      </c>
      <c r="E51" t="s">
        <v>53</v>
      </c>
    </row>
    <row r="52" spans="1:6" x14ac:dyDescent="0.25">
      <c r="A52" s="12">
        <v>114</v>
      </c>
      <c r="B52" s="4" t="s">
        <v>12</v>
      </c>
      <c r="C52" s="22">
        <v>80000</v>
      </c>
    </row>
    <row r="53" spans="1:6" x14ac:dyDescent="0.25">
      <c r="A53" s="12">
        <v>49</v>
      </c>
      <c r="B53" s="4" t="s">
        <v>23</v>
      </c>
      <c r="C53" s="22">
        <v>20629</v>
      </c>
    </row>
    <row r="54" spans="1:6" x14ac:dyDescent="0.25">
      <c r="A54" s="12">
        <v>62</v>
      </c>
      <c r="B54" s="4" t="s">
        <v>24</v>
      </c>
      <c r="C54" s="22">
        <v>20000</v>
      </c>
    </row>
    <row r="55" spans="1:6" ht="30" x14ac:dyDescent="0.25">
      <c r="A55" s="12">
        <v>115</v>
      </c>
      <c r="B55" s="4" t="s">
        <v>4</v>
      </c>
      <c r="C55" s="22">
        <v>450000</v>
      </c>
    </row>
    <row r="56" spans="1:6" x14ac:dyDescent="0.25">
      <c r="A56" s="12">
        <v>116</v>
      </c>
      <c r="B56" s="4" t="s">
        <v>61</v>
      </c>
      <c r="C56" s="22">
        <f>262500-14502.8</f>
        <v>247997.2</v>
      </c>
    </row>
    <row r="57" spans="1:6" x14ac:dyDescent="0.25">
      <c r="A57" s="12">
        <v>81</v>
      </c>
      <c r="B57" s="2" t="s">
        <v>32</v>
      </c>
      <c r="C57" s="22">
        <v>156250</v>
      </c>
    </row>
    <row r="58" spans="1:6" x14ac:dyDescent="0.25">
      <c r="A58" s="12">
        <v>94</v>
      </c>
      <c r="B58" s="2" t="s">
        <v>97</v>
      </c>
      <c r="C58" s="22">
        <v>384000</v>
      </c>
    </row>
    <row r="59" spans="1:6" x14ac:dyDescent="0.25">
      <c r="A59" s="12">
        <v>101</v>
      </c>
      <c r="B59" s="2" t="s">
        <v>33</v>
      </c>
      <c r="C59" s="22">
        <v>511696.53</v>
      </c>
    </row>
    <row r="60" spans="1:6" x14ac:dyDescent="0.25">
      <c r="A60" s="12">
        <v>102</v>
      </c>
      <c r="B60" s="2" t="s">
        <v>34</v>
      </c>
      <c r="C60" s="22">
        <v>466780.28</v>
      </c>
    </row>
    <row r="61" spans="1:6" x14ac:dyDescent="0.25">
      <c r="A61" s="12">
        <v>100</v>
      </c>
      <c r="B61" s="2" t="s">
        <v>102</v>
      </c>
      <c r="C61" s="22">
        <v>678305.96</v>
      </c>
    </row>
    <row r="62" spans="1:6" ht="15.75" x14ac:dyDescent="0.25">
      <c r="A62" s="12">
        <v>87</v>
      </c>
      <c r="B62" s="2" t="s">
        <v>36</v>
      </c>
      <c r="C62" s="22">
        <v>173432.88</v>
      </c>
      <c r="E62" s="61"/>
    </row>
    <row r="63" spans="1:6" x14ac:dyDescent="0.25">
      <c r="A63" s="12">
        <v>136</v>
      </c>
      <c r="B63" s="2" t="s">
        <v>76</v>
      </c>
      <c r="C63" s="35">
        <v>274629</v>
      </c>
      <c r="E63" s="8"/>
    </row>
    <row r="64" spans="1:6" ht="7.7" customHeight="1" x14ac:dyDescent="0.25">
      <c r="A64" s="12"/>
      <c r="B64" s="6"/>
      <c r="C64" s="30"/>
    </row>
    <row r="65" spans="1:6" x14ac:dyDescent="0.25">
      <c r="A65" s="12"/>
      <c r="B65" s="2"/>
      <c r="C65" s="21">
        <f>SUM(C50:C63)</f>
        <v>4379648</v>
      </c>
      <c r="E65" s="27">
        <f>C49-C65</f>
        <v>0</v>
      </c>
      <c r="F65" t="s">
        <v>56</v>
      </c>
    </row>
    <row r="66" spans="1:6" x14ac:dyDescent="0.25">
      <c r="A66" s="12"/>
      <c r="B66" s="39"/>
      <c r="C66" s="21"/>
      <c r="E66" s="27"/>
    </row>
    <row r="67" spans="1:6" ht="15.75" x14ac:dyDescent="0.25">
      <c r="A67" s="25" t="s">
        <v>13</v>
      </c>
      <c r="B67" s="11" t="s">
        <v>94</v>
      </c>
      <c r="C67" s="20">
        <f>C4</f>
        <v>4379648</v>
      </c>
    </row>
    <row r="68" spans="1:6" x14ac:dyDescent="0.25">
      <c r="A68" s="12">
        <v>137</v>
      </c>
      <c r="B68" s="6" t="s">
        <v>63</v>
      </c>
      <c r="C68" s="31">
        <f>250000+250000</f>
        <v>500000</v>
      </c>
      <c r="E68" t="s">
        <v>53</v>
      </c>
    </row>
    <row r="69" spans="1:6" x14ac:dyDescent="0.25">
      <c r="A69" s="12">
        <v>138</v>
      </c>
      <c r="B69" s="6" t="s">
        <v>88</v>
      </c>
      <c r="C69" s="31">
        <v>37500</v>
      </c>
    </row>
    <row r="70" spans="1:6" x14ac:dyDescent="0.25">
      <c r="A70" s="12">
        <v>139</v>
      </c>
      <c r="B70" s="6" t="s">
        <v>89</v>
      </c>
      <c r="C70" s="31">
        <v>37500</v>
      </c>
    </row>
    <row r="71" spans="1:6" x14ac:dyDescent="0.25">
      <c r="A71" s="12">
        <v>129</v>
      </c>
      <c r="B71" s="4" t="s">
        <v>19</v>
      </c>
      <c r="C71" s="31">
        <v>520011.15</v>
      </c>
      <c r="F71" s="7"/>
    </row>
    <row r="72" spans="1:6" ht="30" x14ac:dyDescent="0.25">
      <c r="A72" s="12">
        <v>140</v>
      </c>
      <c r="B72" s="6" t="s">
        <v>85</v>
      </c>
      <c r="C72" s="31">
        <v>67807</v>
      </c>
    </row>
    <row r="73" spans="1:6" x14ac:dyDescent="0.25">
      <c r="A73" s="12">
        <v>118</v>
      </c>
      <c r="B73" s="4" t="s">
        <v>25</v>
      </c>
      <c r="C73" s="22">
        <v>80000</v>
      </c>
    </row>
    <row r="74" spans="1:6" x14ac:dyDescent="0.25">
      <c r="A74" s="12">
        <v>107</v>
      </c>
      <c r="B74" s="4" t="s">
        <v>86</v>
      </c>
      <c r="C74" s="22">
        <f>620000+119000</f>
        <v>739000</v>
      </c>
    </row>
    <row r="75" spans="1:6" ht="30" x14ac:dyDescent="0.25">
      <c r="A75" s="12">
        <v>122</v>
      </c>
      <c r="B75" s="4" t="s">
        <v>26</v>
      </c>
      <c r="C75" s="22">
        <v>450000</v>
      </c>
      <c r="E75" s="32" t="s">
        <v>54</v>
      </c>
    </row>
    <row r="76" spans="1:6" x14ac:dyDescent="0.25">
      <c r="A76" s="12">
        <v>122</v>
      </c>
      <c r="B76" s="4" t="s">
        <v>27</v>
      </c>
      <c r="C76" s="22">
        <v>432000</v>
      </c>
      <c r="E76" s="33">
        <f>C75+C76</f>
        <v>882000</v>
      </c>
      <c r="F76" t="s">
        <v>55</v>
      </c>
    </row>
    <row r="77" spans="1:6" x14ac:dyDescent="0.25">
      <c r="A77" s="12">
        <v>123</v>
      </c>
      <c r="B77" s="4" t="s">
        <v>67</v>
      </c>
      <c r="C77" s="22">
        <f>562500-120292</f>
        <v>442208</v>
      </c>
    </row>
    <row r="78" spans="1:6" x14ac:dyDescent="0.25">
      <c r="A78" s="12">
        <v>121</v>
      </c>
      <c r="B78" s="6" t="s">
        <v>28</v>
      </c>
      <c r="C78" s="24">
        <v>473622</v>
      </c>
    </row>
    <row r="79" spans="1:6" x14ac:dyDescent="0.25">
      <c r="A79" s="12">
        <v>124</v>
      </c>
      <c r="B79" s="4" t="s">
        <v>77</v>
      </c>
      <c r="C79" s="22">
        <v>350000</v>
      </c>
    </row>
    <row r="80" spans="1:6" ht="27.6" customHeight="1" x14ac:dyDescent="0.25">
      <c r="A80" s="12">
        <v>125</v>
      </c>
      <c r="B80" s="4" t="s">
        <v>78</v>
      </c>
      <c r="C80" s="22">
        <v>50000</v>
      </c>
    </row>
    <row r="81" spans="1:6" ht="15.75" x14ac:dyDescent="0.25">
      <c r="A81" s="12">
        <v>127</v>
      </c>
      <c r="B81" s="4" t="s">
        <v>79</v>
      </c>
      <c r="C81" s="22">
        <v>125000</v>
      </c>
      <c r="E81" s="60"/>
    </row>
    <row r="82" spans="1:6" ht="17.45" customHeight="1" x14ac:dyDescent="0.25">
      <c r="A82" s="12">
        <v>126</v>
      </c>
      <c r="B82" s="28" t="s">
        <v>29</v>
      </c>
      <c r="C82" s="22">
        <v>75000</v>
      </c>
      <c r="E82" s="8"/>
    </row>
    <row r="83" spans="1:6" ht="7.7" customHeight="1" x14ac:dyDescent="0.25">
      <c r="A83" s="12"/>
      <c r="B83" s="6"/>
      <c r="C83" s="30"/>
    </row>
    <row r="84" spans="1:6" x14ac:dyDescent="0.25">
      <c r="A84" s="12"/>
      <c r="B84" s="28"/>
      <c r="C84" s="29">
        <f>SUM(C68:C82)</f>
        <v>4379648.1500000004</v>
      </c>
      <c r="E84" s="27">
        <f>C67-C84</f>
        <v>-0.15000000037252903</v>
      </c>
      <c r="F84" t="s">
        <v>56</v>
      </c>
    </row>
    <row r="85" spans="1:6" x14ac:dyDescent="0.25">
      <c r="A85" s="12"/>
      <c r="B85" s="42"/>
      <c r="C85" s="59"/>
      <c r="E85" s="27"/>
    </row>
    <row r="86" spans="1:6" ht="15.75" x14ac:dyDescent="0.25">
      <c r="A86" s="25" t="s">
        <v>13</v>
      </c>
      <c r="B86" s="41" t="s">
        <v>96</v>
      </c>
      <c r="C86" s="20">
        <f>C4</f>
        <v>4379648</v>
      </c>
    </row>
    <row r="87" spans="1:6" x14ac:dyDescent="0.25">
      <c r="A87" s="12">
        <v>141</v>
      </c>
      <c r="B87" s="6" t="s">
        <v>31</v>
      </c>
      <c r="C87" s="26">
        <f>250000-93860</f>
        <v>156140</v>
      </c>
      <c r="E87" t="s">
        <v>53</v>
      </c>
    </row>
    <row r="88" spans="1:6" x14ac:dyDescent="0.25">
      <c r="A88" s="12">
        <v>144</v>
      </c>
      <c r="B88" s="2" t="s">
        <v>80</v>
      </c>
      <c r="C88" s="23">
        <v>65000</v>
      </c>
    </row>
    <row r="89" spans="1:6" x14ac:dyDescent="0.25">
      <c r="A89" s="12">
        <v>145</v>
      </c>
      <c r="B89" s="2" t="s">
        <v>38</v>
      </c>
      <c r="C89" s="23">
        <v>90000</v>
      </c>
    </row>
    <row r="90" spans="1:6" x14ac:dyDescent="0.25">
      <c r="A90" s="12">
        <v>146</v>
      </c>
      <c r="B90" s="2" t="s">
        <v>81</v>
      </c>
      <c r="C90" s="23">
        <f>75000+65000</f>
        <v>140000</v>
      </c>
    </row>
    <row r="91" spans="1:6" ht="30" x14ac:dyDescent="0.25">
      <c r="A91" s="12">
        <v>147</v>
      </c>
      <c r="B91" s="2" t="s">
        <v>40</v>
      </c>
      <c r="C91" s="23">
        <v>401875</v>
      </c>
    </row>
    <row r="92" spans="1:6" x14ac:dyDescent="0.25">
      <c r="A92" s="12">
        <v>148</v>
      </c>
      <c r="B92" s="2" t="s">
        <v>41</v>
      </c>
      <c r="C92" s="23">
        <v>272633</v>
      </c>
    </row>
    <row r="93" spans="1:6" ht="30" x14ac:dyDescent="0.25">
      <c r="A93" s="12">
        <v>149</v>
      </c>
      <c r="B93" s="2" t="s">
        <v>42</v>
      </c>
      <c r="C93" s="23">
        <v>400000</v>
      </c>
    </row>
    <row r="94" spans="1:6" ht="30" x14ac:dyDescent="0.25">
      <c r="A94" s="12">
        <v>150</v>
      </c>
      <c r="B94" s="2" t="s">
        <v>44</v>
      </c>
      <c r="C94" s="23">
        <f>304000+1525370</f>
        <v>1829370</v>
      </c>
    </row>
    <row r="95" spans="1:6" x14ac:dyDescent="0.25">
      <c r="A95" s="12">
        <v>151</v>
      </c>
      <c r="B95" s="2" t="s">
        <v>45</v>
      </c>
      <c r="C95" s="23">
        <v>200000</v>
      </c>
    </row>
    <row r="96" spans="1:6" ht="30" x14ac:dyDescent="0.25">
      <c r="A96" s="12">
        <v>152</v>
      </c>
      <c r="B96" s="4" t="s">
        <v>46</v>
      </c>
      <c r="C96" s="22">
        <v>150000</v>
      </c>
      <c r="D96"/>
    </row>
    <row r="97" spans="1:6" x14ac:dyDescent="0.25">
      <c r="A97" s="12">
        <v>153</v>
      </c>
      <c r="B97" s="2" t="s">
        <v>48</v>
      </c>
      <c r="C97" s="23">
        <v>274630</v>
      </c>
    </row>
    <row r="98" spans="1:6" x14ac:dyDescent="0.25">
      <c r="A98" s="12">
        <v>154</v>
      </c>
      <c r="B98" s="2" t="s">
        <v>49</v>
      </c>
      <c r="C98" s="23">
        <v>100000</v>
      </c>
    </row>
    <row r="99" spans="1:6" ht="30" x14ac:dyDescent="0.25">
      <c r="A99" s="12">
        <v>155</v>
      </c>
      <c r="B99" s="2" t="s">
        <v>50</v>
      </c>
      <c r="C99" s="23">
        <v>250000</v>
      </c>
    </row>
    <row r="100" spans="1:6" ht="30" x14ac:dyDescent="0.25">
      <c r="A100" s="12">
        <v>156</v>
      </c>
      <c r="B100" s="2" t="s">
        <v>52</v>
      </c>
      <c r="C100" s="23">
        <v>50000</v>
      </c>
      <c r="E100" s="61"/>
    </row>
    <row r="101" spans="1:6" ht="7.7" customHeight="1" x14ac:dyDescent="0.25">
      <c r="A101" s="12"/>
      <c r="B101" s="6"/>
      <c r="C101" s="30"/>
    </row>
    <row r="102" spans="1:6" ht="7.7" customHeight="1" x14ac:dyDescent="0.25">
      <c r="A102" s="12"/>
      <c r="B102" s="67"/>
      <c r="C102" s="68"/>
    </row>
    <row r="103" spans="1:6" x14ac:dyDescent="0.25">
      <c r="A103" s="62" t="s">
        <v>13</v>
      </c>
      <c r="B103" s="65" t="s">
        <v>106</v>
      </c>
      <c r="C103" s="66"/>
      <c r="E103" s="8"/>
    </row>
    <row r="104" spans="1:6" ht="24" x14ac:dyDescent="0.25">
      <c r="A104">
        <v>129</v>
      </c>
      <c r="B104" s="69" t="s">
        <v>108</v>
      </c>
      <c r="C104" s="70">
        <v>134373</v>
      </c>
      <c r="E104" s="8"/>
    </row>
    <row r="105" spans="1:6" x14ac:dyDescent="0.25">
      <c r="A105" s="12"/>
      <c r="C105" s="29"/>
      <c r="E105" s="8"/>
    </row>
    <row r="106" spans="1:6" x14ac:dyDescent="0.25">
      <c r="A106" s="12"/>
      <c r="C106" s="29"/>
      <c r="E106" s="8"/>
    </row>
    <row r="107" spans="1:6" x14ac:dyDescent="0.25">
      <c r="A107" s="12"/>
      <c r="C107" s="29"/>
      <c r="E107" s="27">
        <f>SUM(E100-E103)</f>
        <v>0</v>
      </c>
      <c r="F107" t="s">
        <v>56</v>
      </c>
    </row>
    <row r="108" spans="1:6" x14ac:dyDescent="0.25">
      <c r="A108" s="12"/>
      <c r="B108" s="41" t="s">
        <v>99</v>
      </c>
      <c r="C108" s="29"/>
      <c r="E108" s="8"/>
    </row>
    <row r="109" spans="1:6" ht="30" x14ac:dyDescent="0.25">
      <c r="A109" s="12">
        <v>52</v>
      </c>
      <c r="B109" s="36" t="s">
        <v>72</v>
      </c>
      <c r="C109" s="37">
        <v>20000</v>
      </c>
      <c r="E109" s="8"/>
    </row>
    <row r="110" spans="1:6" x14ac:dyDescent="0.25">
      <c r="B110" t="s">
        <v>51</v>
      </c>
    </row>
    <row r="111" spans="1:6" x14ac:dyDescent="0.25">
      <c r="B111" t="s">
        <v>39</v>
      </c>
    </row>
    <row r="112" spans="1:6" x14ac:dyDescent="0.25">
      <c r="B112" t="s">
        <v>43</v>
      </c>
    </row>
    <row r="113" spans="1:6" x14ac:dyDescent="0.25">
      <c r="B113" t="s">
        <v>47</v>
      </c>
    </row>
    <row r="114" spans="1:6" x14ac:dyDescent="0.25">
      <c r="A114" s="12">
        <v>91</v>
      </c>
      <c r="B114" s="4" t="s">
        <v>14</v>
      </c>
    </row>
    <row r="115" spans="1:6" x14ac:dyDescent="0.25">
      <c r="B115" t="s">
        <v>73</v>
      </c>
    </row>
    <row r="116" spans="1:6" x14ac:dyDescent="0.25">
      <c r="A116" s="12">
        <v>52</v>
      </c>
      <c r="B116" s="2" t="s">
        <v>71</v>
      </c>
      <c r="C116" s="31">
        <v>0</v>
      </c>
    </row>
    <row r="117" spans="1:6" ht="30" x14ac:dyDescent="0.25">
      <c r="A117" s="12">
        <v>51</v>
      </c>
      <c r="B117" s="4" t="s">
        <v>83</v>
      </c>
      <c r="C117" s="31">
        <v>57500</v>
      </c>
      <c r="F117" s="7"/>
    </row>
    <row r="118" spans="1:6" ht="30" x14ac:dyDescent="0.25">
      <c r="A118" s="40">
        <v>132</v>
      </c>
      <c r="B118" s="6" t="s">
        <v>82</v>
      </c>
      <c r="C118" s="30">
        <v>105280</v>
      </c>
    </row>
    <row r="119" spans="1:6" ht="14.45" customHeight="1" x14ac:dyDescent="0.25">
      <c r="A119" s="40">
        <v>72</v>
      </c>
      <c r="B119" s="2" t="s">
        <v>20</v>
      </c>
      <c r="C119" s="31">
        <v>0</v>
      </c>
    </row>
    <row r="120" spans="1:6" x14ac:dyDescent="0.25">
      <c r="A120" s="12">
        <v>99</v>
      </c>
      <c r="B120" s="2" t="s">
        <v>62</v>
      </c>
      <c r="C120" s="22">
        <v>62500</v>
      </c>
    </row>
    <row r="121" spans="1:6" ht="14.1" customHeight="1" x14ac:dyDescent="0.25">
      <c r="A121" s="12">
        <v>32</v>
      </c>
      <c r="B121" s="2" t="s">
        <v>35</v>
      </c>
      <c r="C121" s="22">
        <v>57616.15</v>
      </c>
    </row>
  </sheetData>
  <printOptions horizontalCentered="1" gridLines="1"/>
  <pageMargins left="0.45" right="0.45" top="1.251333333" bottom="0.75" header="0.3" footer="0.3"/>
  <pageSetup scale="56" fitToHeight="0" orientation="portrait" r:id="rId1"/>
  <headerFooter>
    <oddHeader>&amp;C&amp;14
Lowell Housing Authority
FFY2023 - FFY2027 CAPITAL PLAN&amp;RRev.1</oddHeader>
    <oddFooter>&amp;L&amp;8&amp;Z&amp;F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Watts</dc:creator>
  <cp:lastModifiedBy>Andrew Rocha</cp:lastModifiedBy>
  <cp:lastPrinted>2023-05-02T16:15:14Z</cp:lastPrinted>
  <dcterms:created xsi:type="dcterms:W3CDTF">2021-02-25T13:39:36Z</dcterms:created>
  <dcterms:modified xsi:type="dcterms:W3CDTF">2023-05-04T19:49:44Z</dcterms:modified>
</cp:coreProperties>
</file>